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135" activeTab="0"/>
  </bookViews>
  <sheets>
    <sheet name="Ene-Nov 2017" sheetId="1" r:id="rId1"/>
  </sheets>
  <externalReferences>
    <externalReference r:id="rId4"/>
  </externalReferences>
  <definedNames/>
  <calcPr fullCalcOnLoad="1"/>
</workbook>
</file>

<file path=xl/sharedStrings.xml><?xml version="1.0" encoding="utf-8"?>
<sst xmlns="http://schemas.openxmlformats.org/spreadsheetml/2006/main" count="55" uniqueCount="52">
  <si>
    <t>Concepto</t>
  </si>
  <si>
    <t>LIEM 2017</t>
  </si>
  <si>
    <t>Enero</t>
  </si>
  <si>
    <t>Febrero</t>
  </si>
  <si>
    <t>Marzo</t>
  </si>
  <si>
    <t>Abril</t>
  </si>
  <si>
    <t>Mayo</t>
  </si>
  <si>
    <t>Junio</t>
  </si>
  <si>
    <t>Acumulado</t>
  </si>
  <si>
    <t>Fondo General de Participaciones.</t>
  </si>
  <si>
    <t>Fondo de Fiscalización y Recaudación.</t>
  </si>
  <si>
    <t>Fondo de Fomento Municipal.</t>
  </si>
  <si>
    <t>Participaciones en Impuestos Especiales sobre Producción y Servicios.</t>
  </si>
  <si>
    <t>Fondo de Compensación.</t>
  </si>
  <si>
    <t>Impuesto Sobre la Renta:</t>
  </si>
  <si>
    <t>Estatal.</t>
  </si>
  <si>
    <t>Municipal.</t>
  </si>
  <si>
    <t>Servicios Personales.</t>
  </si>
  <si>
    <t>Otros de Gasto Corriente.</t>
  </si>
  <si>
    <t>Gasto de Operación.</t>
  </si>
  <si>
    <t>Fondo de Aportaciones para los Servicios de Salud (FASSA).</t>
  </si>
  <si>
    <t>Fondo de Aportaciones para la Infraestructura Social (FAIS):</t>
  </si>
  <si>
    <t>Fondo de Aportaciones para el Fortalecimiento de los Municipios y de las Demarcaciones Territoriales del Distrito Federal (FORTAMUN).</t>
  </si>
  <si>
    <t>Fondo de Aportaciones Múltiples (FAM):</t>
  </si>
  <si>
    <t>Asistencia Social.</t>
  </si>
  <si>
    <t>Infraestructura Educativa Básica.</t>
  </si>
  <si>
    <t>Infraestructura Educativa Superior.</t>
  </si>
  <si>
    <t>Infraestructura Educativa Media Superior.</t>
  </si>
  <si>
    <t>Fondo de Aportaciones para la Seguridad Pública de los Estados y del Distrito Federal (FASP).</t>
  </si>
  <si>
    <t>Fondo de Aportaciones para la Educación Tecnológica y de Adultos (FAETA):</t>
  </si>
  <si>
    <t>Educación Tecnológica.</t>
  </si>
  <si>
    <t>Educación de Adultos.</t>
  </si>
  <si>
    <t>Fondo de Aportaciones para el Fortalecimiento de las Entidades Federativas (FAFEF).</t>
  </si>
  <si>
    <t>Notas:</t>
  </si>
  <si>
    <t>**En apego al artículo quinto transitorio del Presupuesto de Egresos de la Federación 2017,  los recursos del FAETA destinados al INEA serán ministrados a través del Ramo 11 Educación directamente a la SEP en tanto no sea suscrito el convenio de coordinación señalado en el artículo antes citado. Por lo anterior, no se reportan recursos para dicho concepto.</t>
  </si>
  <si>
    <t>GOBIERNO DEL ESTADO DE MÉXICO</t>
  </si>
  <si>
    <t>SECRETARÍA DE FINANZAS</t>
  </si>
  <si>
    <t>SUBSECRETARÍA DE INGRESOS</t>
  </si>
  <si>
    <t>DIRECCIÓN GENERAL DE POLÍTICA FISCAL</t>
  </si>
  <si>
    <t>INGRESOS FEDERALES 2017</t>
  </si>
  <si>
    <t>(Pesos)</t>
  </si>
  <si>
    <t>Los derivados de las Participaciones en los Ingresos Federales:</t>
  </si>
  <si>
    <t>Aportaciones Federales:</t>
  </si>
  <si>
    <t>Julio</t>
  </si>
  <si>
    <t>Agosto</t>
  </si>
  <si>
    <t>Septiembre</t>
  </si>
  <si>
    <t>Fondo de Aportaciones para la Nómina Educativa y Gasto Operativo (FONE):</t>
  </si>
  <si>
    <t>Información preliminar.</t>
  </si>
  <si>
    <t>Octubre</t>
  </si>
  <si>
    <t>Noviembre</t>
  </si>
  <si>
    <t>Diciembre</t>
  </si>
  <si>
    <t>*Derivado de la reforma al artículo 26-A de la Ley de Coordinación Fiscal, la SEP solicita directamente a la Tesorería de la Federación realizar el pago de los recursos del FONE por servicios personales a los maestros por cuenta y orden de las entidades federativas. Por lo anterior, la cifra proporcionada del FONE por servicios personales en diciembre de 2017 es la calendarizada por la SHCP, ya que hasta el momento la Federación no ha informado a la Secretaría de Finanzas el monto radicado definitivo en dicho mes. Respecto al registro de enero a noviembre de 2017, se hizo conforme a la indicación de la Secretaría de Hacienda y Crédito Público de registrar solamente el monto del presupuesto pagado.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</si>
</sst>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3">
    <font>
      <sz val="11"/>
      <color theme="1"/>
      <name val="Calibri"/>
      <family val="2"/>
    </font>
    <font>
      <sz val="11"/>
      <color indexed="8"/>
      <name val="Calibri"/>
      <family val="2"/>
    </font>
    <font>
      <u val="single"/>
      <sz val="10"/>
      <color indexed="12"/>
      <name val="Arial"/>
      <family val="2"/>
    </font>
    <font>
      <b/>
      <sz val="8"/>
      <color indexed="9"/>
      <name val="Frutiger LT Std 55 Roman"/>
      <family val="2"/>
    </font>
    <font>
      <b/>
      <sz val="8"/>
      <name val="Frutiger LT Std 55 Roman"/>
      <family val="2"/>
    </font>
    <font>
      <sz val="8"/>
      <name val="Frutiger LT Std 55 Roman"/>
      <family val="2"/>
    </font>
    <font>
      <sz val="7"/>
      <name val="Frutiger LT Std 55 Roman"/>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indexed="8"/>
      <name val="Frutiger LT Std 55 Roman"/>
      <family val="2"/>
    </font>
    <font>
      <b/>
      <sz val="11"/>
      <color indexed="8"/>
      <name val="Frutiger LT Std 55 Roman"/>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1"/>
      <color theme="1"/>
      <name val="Frutiger LT Std 55 Roman"/>
      <family val="2"/>
    </font>
    <font>
      <b/>
      <sz val="11"/>
      <color theme="1"/>
      <name val="Frutiger LT Std 55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00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00000"/>
      </left>
      <right style="medium">
        <color rgb="FFC00000"/>
      </right>
      <top style="medium">
        <color rgb="FFC00000"/>
      </top>
      <bottom>
        <color indexed="63"/>
      </bottom>
    </border>
    <border>
      <left style="medium">
        <color rgb="FFC00000"/>
      </left>
      <right style="medium">
        <color rgb="FFC00000"/>
      </right>
      <top>
        <color indexed="63"/>
      </top>
      <bottom>
        <color indexed="63"/>
      </bottom>
    </border>
    <border>
      <left style="medium">
        <color rgb="FFC00000"/>
      </left>
      <right style="medium">
        <color rgb="FFC00000"/>
      </right>
      <top>
        <color indexed="63"/>
      </top>
      <bottom style="medium">
        <color rgb="FFC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2"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9">
    <xf numFmtId="0" fontId="0" fillId="0" borderId="0" xfId="0" applyFont="1" applyAlignment="1">
      <alignment/>
    </xf>
    <xf numFmtId="0" fontId="41" fillId="0" borderId="0" xfId="0" applyFont="1" applyAlignment="1">
      <alignment/>
    </xf>
    <xf numFmtId="0" fontId="42" fillId="0" borderId="0" xfId="0" applyFont="1" applyAlignment="1">
      <alignment/>
    </xf>
    <xf numFmtId="0" fontId="3" fillId="0" borderId="0" xfId="0" applyFont="1" applyFill="1" applyBorder="1" applyAlignment="1">
      <alignment horizontal="center" vertical="center" wrapText="1"/>
    </xf>
    <xf numFmtId="0" fontId="3" fillId="33" borderId="0" xfId="0" applyFont="1" applyFill="1" applyBorder="1" applyAlignment="1">
      <alignment horizontal="centerContinuous" vertical="center" wrapText="1"/>
    </xf>
    <xf numFmtId="0" fontId="3" fillId="33" borderId="0" xfId="0" applyFont="1" applyFill="1" applyBorder="1" applyAlignment="1">
      <alignment horizontal="center" vertical="center" wrapText="1"/>
    </xf>
    <xf numFmtId="164" fontId="3" fillId="33" borderId="0" xfId="47" applyNumberFormat="1" applyFont="1" applyFill="1" applyBorder="1" applyAlignment="1">
      <alignment horizontal="center" vertical="center" wrapText="1"/>
    </xf>
    <xf numFmtId="0" fontId="4" fillId="0" borderId="10" xfId="45" applyFont="1" applyFill="1" applyBorder="1" applyAlignment="1" applyProtection="1">
      <alignment horizontal="left" wrapText="1"/>
      <protection/>
    </xf>
    <xf numFmtId="164" fontId="4" fillId="0" borderId="10" xfId="47" applyNumberFormat="1" applyFont="1" applyFill="1" applyBorder="1" applyAlignment="1">
      <alignment horizontal="right" vertical="center"/>
    </xf>
    <xf numFmtId="164" fontId="4" fillId="0" borderId="0" xfId="47" applyNumberFormat="1" applyFont="1" applyFill="1" applyBorder="1" applyAlignment="1">
      <alignment horizontal="right" vertical="center"/>
    </xf>
    <xf numFmtId="164" fontId="4" fillId="0" borderId="10" xfId="47" applyNumberFormat="1" applyFont="1" applyFill="1" applyBorder="1" applyAlignment="1">
      <alignment horizontal="right" vertical="center" wrapText="1"/>
    </xf>
    <xf numFmtId="0" fontId="5" fillId="0" borderId="11" xfId="52" applyFont="1" applyFill="1" applyBorder="1" applyAlignment="1">
      <alignment horizontal="left" indent="2"/>
      <protection/>
    </xf>
    <xf numFmtId="164" fontId="5" fillId="0" borderId="11" xfId="47" applyNumberFormat="1" applyFont="1" applyFill="1" applyBorder="1" applyAlignment="1">
      <alignment horizontal="right" vertical="center"/>
    </xf>
    <xf numFmtId="164" fontId="5" fillId="0" borderId="0" xfId="47" applyNumberFormat="1" applyFont="1" applyFill="1" applyBorder="1" applyAlignment="1">
      <alignment horizontal="right" vertical="center"/>
    </xf>
    <xf numFmtId="164" fontId="5" fillId="0" borderId="11" xfId="47" applyNumberFormat="1" applyFont="1" applyFill="1" applyBorder="1" applyAlignment="1">
      <alignment horizontal="right" vertical="center" wrapText="1"/>
    </xf>
    <xf numFmtId="0" fontId="5" fillId="0" borderId="11" xfId="52" applyFont="1" applyFill="1" applyBorder="1" applyAlignment="1">
      <alignment horizontal="left" wrapText="1" indent="2"/>
      <protection/>
    </xf>
    <xf numFmtId="0" fontId="5" fillId="0" borderId="11" xfId="52" applyFont="1" applyFill="1" applyBorder="1" applyAlignment="1">
      <alignment horizontal="left" indent="3"/>
      <protection/>
    </xf>
    <xf numFmtId="0" fontId="4" fillId="0" borderId="11" xfId="45" applyFont="1" applyFill="1" applyBorder="1" applyAlignment="1" applyProtection="1">
      <alignment horizontal="left"/>
      <protection/>
    </xf>
    <xf numFmtId="164" fontId="4" fillId="0" borderId="11" xfId="47" applyNumberFormat="1" applyFont="1" applyFill="1" applyBorder="1" applyAlignment="1">
      <alignment horizontal="right" vertical="center"/>
    </xf>
    <xf numFmtId="164" fontId="4" fillId="0" borderId="11" xfId="47" applyNumberFormat="1" applyFont="1" applyFill="1" applyBorder="1" applyAlignment="1">
      <alignment horizontal="right" vertical="center" wrapText="1"/>
    </xf>
    <xf numFmtId="0" fontId="5" fillId="0" borderId="11" xfId="52" applyFont="1" applyFill="1" applyBorder="1" applyAlignment="1">
      <alignment horizontal="left" indent="4"/>
      <protection/>
    </xf>
    <xf numFmtId="0" fontId="5" fillId="0" borderId="11" xfId="45" applyFont="1" applyFill="1" applyBorder="1" applyAlignment="1" applyProtection="1">
      <alignment horizontal="left" indent="4"/>
      <protection/>
    </xf>
    <xf numFmtId="0" fontId="5" fillId="0" borderId="12" xfId="52" applyFont="1" applyFill="1" applyBorder="1" applyAlignment="1">
      <alignment horizontal="left" wrapText="1" indent="2"/>
      <protection/>
    </xf>
    <xf numFmtId="164" fontId="5" fillId="0" borderId="12" xfId="47" applyNumberFormat="1" applyFont="1" applyFill="1" applyBorder="1" applyAlignment="1">
      <alignment horizontal="right" vertical="center"/>
    </xf>
    <xf numFmtId="164" fontId="5" fillId="0" borderId="12" xfId="47" applyNumberFormat="1" applyFont="1" applyFill="1" applyBorder="1" applyAlignment="1">
      <alignment horizontal="right" vertical="center" wrapText="1"/>
    </xf>
    <xf numFmtId="0" fontId="6" fillId="0" borderId="0" xfId="0" applyFont="1" applyFill="1" applyAlignment="1">
      <alignment horizontal="left" vertical="center"/>
    </xf>
    <xf numFmtId="0" fontId="5" fillId="33" borderId="0" xfId="0" applyFont="1" applyFill="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164" fontId="5" fillId="33" borderId="0" xfId="0" applyNumberFormat="1" applyFont="1" applyFill="1" applyAlignment="1">
      <alignment vertical="center"/>
    </xf>
    <xf numFmtId="0" fontId="41" fillId="0" borderId="0" xfId="0" applyFont="1" applyFill="1" applyAlignment="1">
      <alignment/>
    </xf>
    <xf numFmtId="0" fontId="41" fillId="0" borderId="0" xfId="0" applyFont="1" applyFill="1" applyAlignment="1">
      <alignment/>
    </xf>
    <xf numFmtId="164" fontId="41" fillId="0" borderId="0" xfId="0" applyNumberFormat="1" applyFont="1" applyFill="1" applyAlignment="1">
      <alignment/>
    </xf>
    <xf numFmtId="0" fontId="41" fillId="0" borderId="0" xfId="0" applyFont="1" applyAlignment="1">
      <alignment/>
    </xf>
    <xf numFmtId="0" fontId="6" fillId="0" borderId="0" xfId="0" applyFont="1" applyFill="1" applyAlignment="1">
      <alignment horizontal="left" vertical="center" wrapText="1"/>
    </xf>
    <xf numFmtId="164" fontId="3" fillId="34" borderId="0" xfId="47" applyNumberFormat="1" applyFont="1" applyFill="1" applyBorder="1" applyAlignment="1">
      <alignment horizontal="center" vertical="center" wrapText="1"/>
    </xf>
    <xf numFmtId="0" fontId="3" fillId="34" borderId="0" xfId="0" applyFont="1" applyFill="1" applyBorder="1" applyAlignment="1">
      <alignment horizontal="center" vertical="center" wrapText="1"/>
    </xf>
    <xf numFmtId="0" fontId="42" fillId="0" borderId="0" xfId="0" applyFont="1" applyAlignment="1">
      <alignment horizontal="center"/>
    </xf>
    <xf numFmtId="0" fontId="6" fillId="0" borderId="0" xfId="0" applyFont="1" applyFill="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76200</xdr:rowOff>
    </xdr:from>
    <xdr:to>
      <xdr:col>1</xdr:col>
      <xdr:colOff>1952625</xdr:colOff>
      <xdr:row>7</xdr:row>
      <xdr:rowOff>114300</xdr:rowOff>
    </xdr:to>
    <xdr:pic>
      <xdr:nvPicPr>
        <xdr:cNvPr id="1" name="Imagen 7" descr="G escudo v"/>
        <xdr:cNvPicPr preferRelativeResize="1">
          <a:picLocks noChangeAspect="1"/>
        </xdr:cNvPicPr>
      </xdr:nvPicPr>
      <xdr:blipFill>
        <a:blip r:embed="rId1"/>
        <a:stretch>
          <a:fillRect/>
        </a:stretch>
      </xdr:blipFill>
      <xdr:spPr>
        <a:xfrm>
          <a:off x="904875" y="76200"/>
          <a:ext cx="1809750" cy="1362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SI%202017\INGRESOS\SNCF\APORTACIONES%20FEDERALES\FICHAS%20DE%20INFORMACI&#211;N\DICIEMBRE\Fichas%20de%20Informaci&#243;n.%20Diciembre%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Diciembre"/>
      <sheetName val="FONE"/>
      <sheetName val="FASSA 1"/>
      <sheetName val="FASSA 2"/>
      <sheetName val="FASSA 3"/>
      <sheetName val="FASSA 4"/>
      <sheetName val="FASSA 5"/>
      <sheetName val="CONALEP 1"/>
      <sheetName val="CONALEP 2"/>
      <sheetName val="CONALEP 3"/>
      <sheetName val="FAM"/>
      <sheetName val="FAIS, FORTAMUN, FAFEF"/>
    </sheetNames>
    <sheetDataSet>
      <sheetData sheetId="0">
        <row r="18">
          <cell r="C18">
            <v>25921598</v>
          </cell>
        </row>
        <row r="19">
          <cell r="C19">
            <v>3444281</v>
          </cell>
        </row>
        <row r="20">
          <cell r="C20">
            <v>8939481</v>
          </cell>
        </row>
        <row r="21">
          <cell r="C21">
            <v>29798160</v>
          </cell>
        </row>
        <row r="22">
          <cell r="C22">
            <v>3959359</v>
          </cell>
        </row>
        <row r="23">
          <cell r="C23">
            <v>10276363</v>
          </cell>
        </row>
        <row r="26">
          <cell r="C26">
            <v>96203374.77000001</v>
          </cell>
        </row>
        <row r="28">
          <cell r="C28">
            <v>454028376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T54"/>
  <sheetViews>
    <sheetView showGridLines="0" tabSelected="1" zoomScale="80" zoomScaleNormal="8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B9" sqref="B9:B11"/>
    </sheetView>
  </sheetViews>
  <sheetFormatPr defaultColWidth="11.421875" defaultRowHeight="15" outlineLevelRow="1"/>
  <cols>
    <col min="1" max="1" width="11.421875" style="1" customWidth="1"/>
    <col min="2" max="2" width="47.7109375" style="1" customWidth="1"/>
    <col min="3" max="3" width="16.7109375" style="1" customWidth="1"/>
    <col min="4" max="4" width="1.7109375" style="1" customWidth="1"/>
    <col min="5" max="16" width="16.7109375" style="1" customWidth="1"/>
    <col min="17" max="17" width="17.8515625" style="1" customWidth="1"/>
    <col min="18" max="16384" width="11.421875" style="1" customWidth="1"/>
  </cols>
  <sheetData>
    <row r="1" spans="2:17" ht="15">
      <c r="B1" s="37" t="s">
        <v>35</v>
      </c>
      <c r="C1" s="37"/>
      <c r="D1" s="37"/>
      <c r="E1" s="37"/>
      <c r="F1" s="37"/>
      <c r="G1" s="37"/>
      <c r="H1" s="37"/>
      <c r="I1" s="37"/>
      <c r="J1" s="37"/>
      <c r="K1" s="37"/>
      <c r="L1" s="37"/>
      <c r="M1" s="37"/>
      <c r="N1" s="37"/>
      <c r="O1" s="37"/>
      <c r="P1" s="37"/>
      <c r="Q1" s="37"/>
    </row>
    <row r="2" spans="2:17" ht="15">
      <c r="B2" s="37" t="s">
        <v>36</v>
      </c>
      <c r="C2" s="37"/>
      <c r="D2" s="37"/>
      <c r="E2" s="37"/>
      <c r="F2" s="37"/>
      <c r="G2" s="37"/>
      <c r="H2" s="37"/>
      <c r="I2" s="37"/>
      <c r="J2" s="37"/>
      <c r="K2" s="37"/>
      <c r="L2" s="37"/>
      <c r="M2" s="37"/>
      <c r="N2" s="37"/>
      <c r="O2" s="37"/>
      <c r="P2" s="37"/>
      <c r="Q2" s="37"/>
    </row>
    <row r="3" spans="2:17" ht="15">
      <c r="B3" s="37" t="s">
        <v>37</v>
      </c>
      <c r="C3" s="37"/>
      <c r="D3" s="37"/>
      <c r="E3" s="37"/>
      <c r="F3" s="37"/>
      <c r="G3" s="37"/>
      <c r="H3" s="37"/>
      <c r="I3" s="37"/>
      <c r="J3" s="37"/>
      <c r="K3" s="37"/>
      <c r="L3" s="37"/>
      <c r="M3" s="37"/>
      <c r="N3" s="37"/>
      <c r="O3" s="37"/>
      <c r="P3" s="37"/>
      <c r="Q3" s="37"/>
    </row>
    <row r="4" spans="2:17" ht="15">
      <c r="B4" s="37" t="s">
        <v>38</v>
      </c>
      <c r="C4" s="37"/>
      <c r="D4" s="37"/>
      <c r="E4" s="37"/>
      <c r="F4" s="37"/>
      <c r="G4" s="37"/>
      <c r="H4" s="37"/>
      <c r="I4" s="37"/>
      <c r="J4" s="37"/>
      <c r="K4" s="37"/>
      <c r="L4" s="37"/>
      <c r="M4" s="37"/>
      <c r="N4" s="37"/>
      <c r="O4" s="37"/>
      <c r="P4" s="37"/>
      <c r="Q4" s="37"/>
    </row>
    <row r="5" spans="2:17" ht="15">
      <c r="B5" s="37" t="s">
        <v>39</v>
      </c>
      <c r="C5" s="37"/>
      <c r="D5" s="37"/>
      <c r="E5" s="37"/>
      <c r="F5" s="37"/>
      <c r="G5" s="37"/>
      <c r="H5" s="37"/>
      <c r="I5" s="37"/>
      <c r="J5" s="37"/>
      <c r="K5" s="37"/>
      <c r="L5" s="37"/>
      <c r="M5" s="37"/>
      <c r="N5" s="37"/>
      <c r="O5" s="37"/>
      <c r="P5" s="37"/>
      <c r="Q5" s="37"/>
    </row>
    <row r="6" spans="2:17" ht="15">
      <c r="B6" s="37" t="s">
        <v>40</v>
      </c>
      <c r="C6" s="37"/>
      <c r="D6" s="37"/>
      <c r="E6" s="37"/>
      <c r="F6" s="37"/>
      <c r="G6" s="37"/>
      <c r="H6" s="37"/>
      <c r="I6" s="37"/>
      <c r="J6" s="37"/>
      <c r="K6" s="37"/>
      <c r="L6" s="37"/>
      <c r="M6" s="37"/>
      <c r="N6" s="37"/>
      <c r="O6" s="37"/>
      <c r="P6" s="37"/>
      <c r="Q6" s="37"/>
    </row>
    <row r="7" spans="3:7" ht="15">
      <c r="C7" s="2"/>
      <c r="D7" s="2"/>
      <c r="E7" s="2"/>
      <c r="F7" s="2"/>
      <c r="G7" s="2"/>
    </row>
    <row r="9" spans="2:17" s="26" customFormat="1" ht="5.25" customHeight="1">
      <c r="B9" s="36" t="s">
        <v>0</v>
      </c>
      <c r="C9" s="36" t="s">
        <v>1</v>
      </c>
      <c r="D9" s="3"/>
      <c r="E9" s="35" t="s">
        <v>2</v>
      </c>
      <c r="F9" s="35" t="s">
        <v>3</v>
      </c>
      <c r="G9" s="35" t="s">
        <v>4</v>
      </c>
      <c r="H9" s="35" t="s">
        <v>5</v>
      </c>
      <c r="I9" s="35" t="s">
        <v>6</v>
      </c>
      <c r="J9" s="35" t="s">
        <v>7</v>
      </c>
      <c r="K9" s="35" t="s">
        <v>43</v>
      </c>
      <c r="L9" s="35" t="s">
        <v>44</v>
      </c>
      <c r="M9" s="35" t="s">
        <v>45</v>
      </c>
      <c r="N9" s="35" t="s">
        <v>48</v>
      </c>
      <c r="O9" s="35" t="s">
        <v>49</v>
      </c>
      <c r="P9" s="35" t="s">
        <v>50</v>
      </c>
      <c r="Q9" s="35" t="s">
        <v>8</v>
      </c>
    </row>
    <row r="10" spans="2:17" s="26" customFormat="1" ht="5.25" customHeight="1">
      <c r="B10" s="36"/>
      <c r="C10" s="36"/>
      <c r="D10" s="3"/>
      <c r="E10" s="35"/>
      <c r="F10" s="35"/>
      <c r="G10" s="35"/>
      <c r="H10" s="35"/>
      <c r="I10" s="35"/>
      <c r="J10" s="35"/>
      <c r="K10" s="35"/>
      <c r="L10" s="35"/>
      <c r="M10" s="35"/>
      <c r="N10" s="35"/>
      <c r="O10" s="35"/>
      <c r="P10" s="35"/>
      <c r="Q10" s="35"/>
    </row>
    <row r="11" spans="2:17" s="26" customFormat="1" ht="12.75" customHeight="1">
      <c r="B11" s="36"/>
      <c r="C11" s="36"/>
      <c r="D11" s="3"/>
      <c r="E11" s="35"/>
      <c r="F11" s="35"/>
      <c r="G11" s="35"/>
      <c r="H11" s="35"/>
      <c r="I11" s="35"/>
      <c r="J11" s="35"/>
      <c r="K11" s="35"/>
      <c r="L11" s="35"/>
      <c r="M11" s="35"/>
      <c r="N11" s="35"/>
      <c r="O11" s="35"/>
      <c r="P11" s="35"/>
      <c r="Q11" s="35"/>
    </row>
    <row r="12" spans="2:17" s="27" customFormat="1" ht="12" thickBot="1">
      <c r="B12" s="4"/>
      <c r="C12" s="5"/>
      <c r="D12" s="3"/>
      <c r="E12" s="6"/>
      <c r="F12" s="6"/>
      <c r="G12" s="6"/>
      <c r="H12" s="6"/>
      <c r="I12" s="6"/>
      <c r="J12" s="6"/>
      <c r="K12" s="6"/>
      <c r="L12" s="6"/>
      <c r="M12" s="6"/>
      <c r="N12" s="6"/>
      <c r="O12" s="6"/>
      <c r="P12" s="6"/>
      <c r="Q12" s="6"/>
    </row>
    <row r="13" spans="2:20" s="27" customFormat="1" ht="22.5">
      <c r="B13" s="7" t="s">
        <v>41</v>
      </c>
      <c r="C13" s="8">
        <f>(+C14+C15+C16+C17+C18+C19)</f>
        <v>89121174640</v>
      </c>
      <c r="D13" s="9"/>
      <c r="E13" s="8">
        <f aca="true" t="shared" si="0" ref="E13:Q13">(+E14+E15+E16+E17+E18+E19)</f>
        <v>7653595472</v>
      </c>
      <c r="F13" s="8">
        <f t="shared" si="0"/>
        <v>9289001518</v>
      </c>
      <c r="G13" s="8">
        <f t="shared" si="0"/>
        <v>7213324801</v>
      </c>
      <c r="H13" s="8">
        <f t="shared" si="0"/>
        <v>8225317715</v>
      </c>
      <c r="I13" s="8">
        <f t="shared" si="0"/>
        <v>9537227218</v>
      </c>
      <c r="J13" s="8">
        <f t="shared" si="0"/>
        <v>9509569492</v>
      </c>
      <c r="K13" s="10">
        <f t="shared" si="0"/>
        <v>8520419961</v>
      </c>
      <c r="L13" s="10">
        <f t="shared" si="0"/>
        <v>8392823069</v>
      </c>
      <c r="M13" s="10">
        <f t="shared" si="0"/>
        <v>7655634520</v>
      </c>
      <c r="N13" s="10">
        <f t="shared" si="0"/>
        <v>5878856455</v>
      </c>
      <c r="O13" s="10">
        <f>(+O14+O15+O16+O17+O18+O19)</f>
        <v>6597906058</v>
      </c>
      <c r="P13" s="10">
        <f>(+P14+P15+P16+P17+P18+P19)</f>
        <v>6685360912</v>
      </c>
      <c r="Q13" s="8">
        <f t="shared" si="0"/>
        <v>95159037191</v>
      </c>
      <c r="R13" s="28"/>
      <c r="S13" s="29"/>
      <c r="T13" s="29"/>
    </row>
    <row r="14" spans="2:20" s="27" customFormat="1" ht="11.25" outlineLevel="1">
      <c r="B14" s="11" t="s">
        <v>9</v>
      </c>
      <c r="C14" s="12">
        <v>72477504721</v>
      </c>
      <c r="D14" s="13"/>
      <c r="E14" s="12">
        <v>6021278083</v>
      </c>
      <c r="F14" s="12">
        <f>7029205533+763274215</f>
        <v>7792479748</v>
      </c>
      <c r="G14" s="12">
        <v>6226837307</v>
      </c>
      <c r="H14" s="12">
        <v>6971353490</v>
      </c>
      <c r="I14" s="12">
        <f>7915262115-122854331</f>
        <v>7792407784</v>
      </c>
      <c r="J14" s="12">
        <f>6119455950+2170610114</f>
        <v>8290066064</v>
      </c>
      <c r="K14" s="14">
        <v>6474817636</v>
      </c>
      <c r="L14" s="14">
        <v>7035556831</v>
      </c>
      <c r="M14" s="14">
        <v>6196850879</v>
      </c>
      <c r="N14" s="14">
        <f>6082174621-1752291339</f>
        <v>4329883282</v>
      </c>
      <c r="O14" s="14">
        <v>5539196363</v>
      </c>
      <c r="P14" s="14">
        <v>5727242785</v>
      </c>
      <c r="Q14" s="12">
        <f>E14+F14+G14+H14+I14+J14+K14+L14+M14+N14+O14+P14</f>
        <v>78397970252</v>
      </c>
      <c r="R14" s="28"/>
      <c r="S14" s="29"/>
      <c r="T14" s="29"/>
    </row>
    <row r="15" spans="2:20" s="27" customFormat="1" ht="11.25" outlineLevel="1">
      <c r="B15" s="11" t="s">
        <v>10</v>
      </c>
      <c r="C15" s="12">
        <v>3835282112</v>
      </c>
      <c r="D15" s="13"/>
      <c r="E15" s="12">
        <f>261668053+107041668</f>
        <v>368709721</v>
      </c>
      <c r="F15" s="12">
        <v>261668053</v>
      </c>
      <c r="G15" s="12">
        <v>261668053</v>
      </c>
      <c r="H15" s="12">
        <f>261668053+249317811</f>
        <v>510985864</v>
      </c>
      <c r="I15" s="12">
        <f>261668053-13354504</f>
        <v>248313549</v>
      </c>
      <c r="J15" s="12">
        <v>261668053</v>
      </c>
      <c r="K15" s="14">
        <f>261668053+273158574</f>
        <v>534826627</v>
      </c>
      <c r="L15" s="14">
        <v>261668053</v>
      </c>
      <c r="M15" s="14">
        <v>261668053</v>
      </c>
      <c r="N15" s="14">
        <f>261668053+203563128</f>
        <v>465231181</v>
      </c>
      <c r="O15" s="14">
        <v>261668053</v>
      </c>
      <c r="P15" s="14">
        <v>261668053</v>
      </c>
      <c r="Q15" s="12">
        <f aca="true" t="shared" si="1" ref="Q15:Q21">E15+F15+G15+H15+I15+J15+K15+L15+M15+N15+O15+P15</f>
        <v>3959743313</v>
      </c>
      <c r="R15" s="28"/>
      <c r="S15" s="29"/>
      <c r="T15" s="29"/>
    </row>
    <row r="16" spans="2:20" s="27" customFormat="1" ht="11.25" outlineLevel="1">
      <c r="B16" s="11" t="s">
        <v>11</v>
      </c>
      <c r="C16" s="12">
        <v>2205940054</v>
      </c>
      <c r="D16" s="13"/>
      <c r="E16" s="12">
        <v>183317614</v>
      </c>
      <c r="F16" s="12">
        <f>234357894+36142162</f>
        <v>270500056</v>
      </c>
      <c r="G16" s="12">
        <v>193611872</v>
      </c>
      <c r="H16" s="12">
        <v>231420040</v>
      </c>
      <c r="I16" s="12">
        <f>279168560+3558672</f>
        <v>282727232</v>
      </c>
      <c r="J16" s="12">
        <f>189097918+123509138</f>
        <v>312607056</v>
      </c>
      <c r="K16" s="14">
        <v>208196235</v>
      </c>
      <c r="L16" s="14">
        <v>237897084</v>
      </c>
      <c r="M16" s="14">
        <v>193229335</v>
      </c>
      <c r="N16" s="14">
        <f>187221936-87379623</f>
        <v>99842313</v>
      </c>
      <c r="O16" s="14">
        <v>158264106</v>
      </c>
      <c r="P16" s="14">
        <v>168131063</v>
      </c>
      <c r="Q16" s="12">
        <f t="shared" si="1"/>
        <v>2539744006</v>
      </c>
      <c r="R16" s="28"/>
      <c r="S16" s="29"/>
      <c r="T16" s="29"/>
    </row>
    <row r="17" spans="2:20" s="27" customFormat="1" ht="22.5" customHeight="1" outlineLevel="1">
      <c r="B17" s="15" t="s">
        <v>12</v>
      </c>
      <c r="C17" s="12">
        <v>1169972863</v>
      </c>
      <c r="D17" s="13"/>
      <c r="E17" s="12">
        <v>107443252</v>
      </c>
      <c r="F17" s="12">
        <f>127367129-12724506</f>
        <v>114642623</v>
      </c>
      <c r="G17" s="12">
        <v>145746946</v>
      </c>
      <c r="H17" s="12">
        <v>72232171</v>
      </c>
      <c r="I17" s="12">
        <f>101425729+45239870</f>
        <v>146665599</v>
      </c>
      <c r="J17" s="12">
        <f>88469796-40095307</f>
        <v>48374489</v>
      </c>
      <c r="K17" s="14">
        <v>102206033</v>
      </c>
      <c r="L17" s="14">
        <v>97648094</v>
      </c>
      <c r="M17" s="14">
        <v>134404226</v>
      </c>
      <c r="N17" s="14">
        <f>68848670+29414481</f>
        <v>98263151</v>
      </c>
      <c r="O17" s="14">
        <v>84753244</v>
      </c>
      <c r="P17" s="14">
        <v>95593865</v>
      </c>
      <c r="Q17" s="12">
        <f t="shared" si="1"/>
        <v>1247973693</v>
      </c>
      <c r="R17" s="28"/>
      <c r="S17" s="29"/>
      <c r="T17" s="29"/>
    </row>
    <row r="18" spans="2:20" s="27" customFormat="1" ht="11.25" outlineLevel="1">
      <c r="B18" s="11" t="s">
        <v>13</v>
      </c>
      <c r="C18" s="12">
        <v>433667921</v>
      </c>
      <c r="D18" s="13"/>
      <c r="E18" s="12">
        <v>32792076</v>
      </c>
      <c r="F18" s="12">
        <v>36307449</v>
      </c>
      <c r="G18" s="12">
        <v>31777219</v>
      </c>
      <c r="H18" s="12">
        <v>29124846</v>
      </c>
      <c r="I18" s="12">
        <v>34097194</v>
      </c>
      <c r="J18" s="12">
        <v>30913582</v>
      </c>
      <c r="K18" s="14">
        <v>34608638</v>
      </c>
      <c r="L18" s="14">
        <v>33516106</v>
      </c>
      <c r="M18" s="14">
        <v>33456918</v>
      </c>
      <c r="N18" s="14">
        <v>33945593</v>
      </c>
      <c r="O18" s="14">
        <v>33914077</v>
      </c>
      <c r="P18" s="14">
        <v>37083672</v>
      </c>
      <c r="Q18" s="12">
        <f t="shared" si="1"/>
        <v>401537370</v>
      </c>
      <c r="R18" s="28"/>
      <c r="S18" s="29"/>
      <c r="T18" s="29"/>
    </row>
    <row r="19" spans="2:20" s="27" customFormat="1" ht="11.25" outlineLevel="1">
      <c r="B19" s="11" t="s">
        <v>14</v>
      </c>
      <c r="C19" s="12">
        <f>SUM(C20+C21)</f>
        <v>8998806969</v>
      </c>
      <c r="D19" s="13"/>
      <c r="E19" s="12">
        <f aca="true" t="shared" si="2" ref="E19:N19">SUM(E20:E21)</f>
        <v>940054726</v>
      </c>
      <c r="F19" s="12">
        <f t="shared" si="2"/>
        <v>813403589</v>
      </c>
      <c r="G19" s="12">
        <f t="shared" si="2"/>
        <v>353683404</v>
      </c>
      <c r="H19" s="12">
        <f t="shared" si="2"/>
        <v>410201304</v>
      </c>
      <c r="I19" s="12">
        <f t="shared" si="2"/>
        <v>1033015860</v>
      </c>
      <c r="J19" s="12">
        <f t="shared" si="2"/>
        <v>565940248</v>
      </c>
      <c r="K19" s="14">
        <f t="shared" si="2"/>
        <v>1165764792</v>
      </c>
      <c r="L19" s="14">
        <f t="shared" si="2"/>
        <v>726536901</v>
      </c>
      <c r="M19" s="14">
        <f t="shared" si="2"/>
        <v>836025109</v>
      </c>
      <c r="N19" s="14">
        <f t="shared" si="2"/>
        <v>851690935</v>
      </c>
      <c r="O19" s="14">
        <f>O20+O21</f>
        <v>520110215</v>
      </c>
      <c r="P19" s="14">
        <f>P20+P21</f>
        <v>395641474</v>
      </c>
      <c r="Q19" s="12">
        <f t="shared" si="1"/>
        <v>8612068557</v>
      </c>
      <c r="R19" s="28"/>
      <c r="S19" s="29"/>
      <c r="T19" s="29"/>
    </row>
    <row r="20" spans="2:20" s="27" customFormat="1" ht="11.25" outlineLevel="1">
      <c r="B20" s="16" t="s">
        <v>15</v>
      </c>
      <c r="C20" s="12">
        <v>6885800403</v>
      </c>
      <c r="D20" s="13"/>
      <c r="E20" s="12">
        <v>806342844</v>
      </c>
      <c r="F20" s="12">
        <v>466766526</v>
      </c>
      <c r="G20" s="12">
        <v>215654210</v>
      </c>
      <c r="H20" s="12">
        <v>178744991</v>
      </c>
      <c r="I20" s="12">
        <v>970406931</v>
      </c>
      <c r="J20" s="12">
        <v>348852723</v>
      </c>
      <c r="K20" s="14">
        <v>974269943</v>
      </c>
      <c r="L20" s="14">
        <v>391006560</v>
      </c>
      <c r="M20" s="14">
        <v>632021122</v>
      </c>
      <c r="N20" s="14">
        <v>664233978</v>
      </c>
      <c r="O20" s="14">
        <v>260925009</v>
      </c>
      <c r="P20" s="14">
        <v>309815678</v>
      </c>
      <c r="Q20" s="12">
        <f t="shared" si="1"/>
        <v>6219040515</v>
      </c>
      <c r="R20" s="28"/>
      <c r="S20" s="29"/>
      <c r="T20" s="29"/>
    </row>
    <row r="21" spans="2:20" s="27" customFormat="1" ht="11.25" outlineLevel="1">
      <c r="B21" s="16" t="s">
        <v>16</v>
      </c>
      <c r="C21" s="12">
        <v>2113006566</v>
      </c>
      <c r="D21" s="13"/>
      <c r="E21" s="12">
        <v>133711882</v>
      </c>
      <c r="F21" s="12">
        <v>346637063</v>
      </c>
      <c r="G21" s="12">
        <v>138029194</v>
      </c>
      <c r="H21" s="12">
        <v>231456313</v>
      </c>
      <c r="I21" s="12">
        <v>62608929</v>
      </c>
      <c r="J21" s="12">
        <v>217087525</v>
      </c>
      <c r="K21" s="14">
        <v>191494849</v>
      </c>
      <c r="L21" s="14">
        <v>335530341</v>
      </c>
      <c r="M21" s="14">
        <v>204003987</v>
      </c>
      <c r="N21" s="14">
        <v>187456957</v>
      </c>
      <c r="O21" s="14">
        <v>259185206</v>
      </c>
      <c r="P21" s="14">
        <v>85825796</v>
      </c>
      <c r="Q21" s="12">
        <f t="shared" si="1"/>
        <v>2393028042</v>
      </c>
      <c r="R21" s="28"/>
      <c r="S21" s="29"/>
      <c r="T21" s="29"/>
    </row>
    <row r="22" spans="2:20" s="27" customFormat="1" ht="11.25" outlineLevel="1">
      <c r="B22" s="16"/>
      <c r="C22" s="12"/>
      <c r="D22" s="13"/>
      <c r="E22" s="12"/>
      <c r="F22" s="12"/>
      <c r="G22" s="12"/>
      <c r="H22" s="12"/>
      <c r="I22" s="12"/>
      <c r="J22" s="12"/>
      <c r="K22" s="14"/>
      <c r="L22" s="14"/>
      <c r="M22" s="14"/>
      <c r="N22" s="14"/>
      <c r="O22" s="14"/>
      <c r="P22" s="14"/>
      <c r="Q22" s="12"/>
      <c r="R22" s="28"/>
      <c r="S22" s="29"/>
      <c r="T22" s="29"/>
    </row>
    <row r="23" spans="2:20" s="27" customFormat="1" ht="11.25">
      <c r="B23" s="17" t="s">
        <v>42</v>
      </c>
      <c r="C23" s="18">
        <f>C24+C29+C30+C33+C34+C39+C40+C43</f>
        <v>67540562312</v>
      </c>
      <c r="D23" s="9"/>
      <c r="E23" s="18">
        <f aca="true" t="shared" si="3" ref="E23:Q23">E24+E29+E30+E33+E34+E39+E40+E43</f>
        <v>5803218289.13</v>
      </c>
      <c r="F23" s="18">
        <f t="shared" si="3"/>
        <v>6232475414.46</v>
      </c>
      <c r="G23" s="18">
        <f t="shared" si="3"/>
        <v>4848459708.83</v>
      </c>
      <c r="H23" s="18">
        <f t="shared" si="3"/>
        <v>5637295170.48</v>
      </c>
      <c r="I23" s="18">
        <f t="shared" si="3"/>
        <v>5210812339.030001</v>
      </c>
      <c r="J23" s="18">
        <f t="shared" si="3"/>
        <v>5823212442.93</v>
      </c>
      <c r="K23" s="19">
        <f t="shared" si="3"/>
        <v>6445806535.23</v>
      </c>
      <c r="L23" s="19">
        <f t="shared" si="3"/>
        <v>4485094546.690001</v>
      </c>
      <c r="M23" s="19">
        <f>M24+M29+M30+M33+M34+M39+M40+M43</f>
        <v>4773719944.620001</v>
      </c>
      <c r="N23" s="19">
        <f>N24+N29+N30+N33+N34+N39+N40+N43</f>
        <v>6076700901.689999</v>
      </c>
      <c r="O23" s="19">
        <f>O24+O29+O30+O33+O34+O39+O40+O43</f>
        <v>6332216201.240002</v>
      </c>
      <c r="P23" s="19">
        <f>P24+P29+P30+P33+P34+P39+P40+P43</f>
        <v>5911988709.63</v>
      </c>
      <c r="Q23" s="18">
        <f t="shared" si="3"/>
        <v>67581000203.96</v>
      </c>
      <c r="R23" s="28"/>
      <c r="S23" s="29"/>
      <c r="T23" s="29"/>
    </row>
    <row r="24" spans="2:20" s="27" customFormat="1" ht="22.5" customHeight="1" outlineLevel="1">
      <c r="B24" s="15" t="s">
        <v>46</v>
      </c>
      <c r="C24" s="12">
        <f>SUM(C25:C28)</f>
        <v>35358890015</v>
      </c>
      <c r="D24" s="13"/>
      <c r="E24" s="12">
        <f aca="true" t="shared" si="4" ref="E24:Q24">SUM(E25:E28)</f>
        <v>2891248053.13</v>
      </c>
      <c r="F24" s="12">
        <f t="shared" si="4"/>
        <v>3583325616.46</v>
      </c>
      <c r="G24" s="12">
        <f t="shared" si="4"/>
        <v>2151185809.83</v>
      </c>
      <c r="H24" s="12">
        <f t="shared" si="4"/>
        <v>2981227345.4799995</v>
      </c>
      <c r="I24" s="12">
        <f t="shared" si="4"/>
        <v>2447941863.0300007</v>
      </c>
      <c r="J24" s="12">
        <f t="shared" si="4"/>
        <v>3047496741.9300003</v>
      </c>
      <c r="K24" s="14">
        <f aca="true" t="shared" si="5" ref="K24:P24">SUM(K25:K28)</f>
        <v>3728524808.23</v>
      </c>
      <c r="L24" s="14">
        <f t="shared" si="5"/>
        <v>1859248042.69</v>
      </c>
      <c r="M24" s="14">
        <f t="shared" si="5"/>
        <v>2109219097.6200008</v>
      </c>
      <c r="N24" s="14">
        <f t="shared" si="5"/>
        <v>3157969552.6899986</v>
      </c>
      <c r="O24" s="14">
        <f t="shared" si="5"/>
        <v>3775725873.2400017</v>
      </c>
      <c r="P24" s="14">
        <f t="shared" si="5"/>
        <v>3416970443</v>
      </c>
      <c r="Q24" s="12">
        <f t="shared" si="4"/>
        <v>35150083247.33</v>
      </c>
      <c r="R24" s="28"/>
      <c r="S24" s="29"/>
      <c r="T24" s="29"/>
    </row>
    <row r="25" spans="2:20" s="27" customFormat="1" ht="11.25" outlineLevel="1">
      <c r="B25" s="20" t="s">
        <v>17</v>
      </c>
      <c r="C25" s="12">
        <v>26257010044</v>
      </c>
      <c r="D25" s="13"/>
      <c r="E25" s="12">
        <v>2547807746.13</v>
      </c>
      <c r="F25" s="12">
        <v>2380005353.46</v>
      </c>
      <c r="G25" s="12">
        <v>1857609948.83</v>
      </c>
      <c r="H25" s="12">
        <v>1777907082.4799995</v>
      </c>
      <c r="I25" s="12">
        <v>2154366002.0300007</v>
      </c>
      <c r="J25" s="12">
        <v>1844176478.9300003</v>
      </c>
      <c r="K25" s="14">
        <v>2500565597.23</v>
      </c>
      <c r="L25" s="14">
        <v>1590311129.69</v>
      </c>
      <c r="M25" s="14">
        <v>1815643236.6200008</v>
      </c>
      <c r="N25" s="14">
        <v>1954649289.6899986</v>
      </c>
      <c r="O25" s="14">
        <v>3482150012.2400017</v>
      </c>
      <c r="P25" s="14">
        <v>2156664218</v>
      </c>
      <c r="Q25" s="12">
        <f>E25+F25+G25+H25+I25+J25+K25+L25+M25+N25+O25+P25</f>
        <v>26061856095.33</v>
      </c>
      <c r="R25" s="28"/>
      <c r="S25" s="29"/>
      <c r="T25" s="29"/>
    </row>
    <row r="26" spans="2:20" s="27" customFormat="1" ht="11.25" outlineLevel="1">
      <c r="B26" s="20" t="s">
        <v>18</v>
      </c>
      <c r="C26" s="12">
        <v>699152256</v>
      </c>
      <c r="D26" s="13"/>
      <c r="E26" s="12">
        <v>98555792</v>
      </c>
      <c r="F26" s="12">
        <v>49277896</v>
      </c>
      <c r="G26" s="12">
        <v>49277896</v>
      </c>
      <c r="H26" s="12">
        <v>49277896</v>
      </c>
      <c r="I26" s="12">
        <v>49277896</v>
      </c>
      <c r="J26" s="12">
        <v>49277896</v>
      </c>
      <c r="K26" s="14">
        <v>73916844</v>
      </c>
      <c r="L26" s="14">
        <v>24638948</v>
      </c>
      <c r="M26" s="14">
        <v>49277896</v>
      </c>
      <c r="N26" s="14">
        <v>49277896</v>
      </c>
      <c r="O26" s="14">
        <v>49277896</v>
      </c>
      <c r="P26" s="14">
        <v>106768776</v>
      </c>
      <c r="Q26" s="12">
        <f>E26+F26+G26+H26+I26+J26+K26+L26+M26+N26+O26+P26</f>
        <v>698103528</v>
      </c>
      <c r="R26" s="28"/>
      <c r="S26" s="29"/>
      <c r="T26" s="29"/>
    </row>
    <row r="27" spans="2:20" s="27" customFormat="1" ht="11.25" outlineLevel="1">
      <c r="B27" s="20" t="s">
        <v>19</v>
      </c>
      <c r="C27" s="12">
        <v>2937154416</v>
      </c>
      <c r="D27" s="13"/>
      <c r="E27" s="12">
        <v>244884515</v>
      </c>
      <c r="F27" s="12">
        <v>244297965</v>
      </c>
      <c r="G27" s="12">
        <v>244297965</v>
      </c>
      <c r="H27" s="12">
        <v>244297965</v>
      </c>
      <c r="I27" s="12">
        <v>244297965</v>
      </c>
      <c r="J27" s="12">
        <v>244297965</v>
      </c>
      <c r="K27" s="14">
        <v>244297965</v>
      </c>
      <c r="L27" s="14">
        <v>244297965</v>
      </c>
      <c r="M27" s="14">
        <v>244297965</v>
      </c>
      <c r="N27" s="14">
        <v>244297965</v>
      </c>
      <c r="O27" s="14">
        <v>244297965</v>
      </c>
      <c r="P27" s="14">
        <v>244884520</v>
      </c>
      <c r="Q27" s="12">
        <f>E27+F27+G27+H27+I27+J27+K27+L27+M27+N27+O27+P27</f>
        <v>2932748685</v>
      </c>
      <c r="R27" s="28"/>
      <c r="S27" s="29"/>
      <c r="T27" s="29"/>
    </row>
    <row r="28" spans="2:20" s="27" customFormat="1" ht="11.25" outlineLevel="1">
      <c r="B28" s="20" t="s">
        <v>13</v>
      </c>
      <c r="C28" s="12">
        <v>5465573299</v>
      </c>
      <c r="D28" s="13"/>
      <c r="E28" s="12">
        <v>0</v>
      </c>
      <c r="F28" s="12">
        <v>909744402</v>
      </c>
      <c r="G28" s="12">
        <v>0</v>
      </c>
      <c r="H28" s="12">
        <v>909744402</v>
      </c>
      <c r="I28" s="12">
        <v>0</v>
      </c>
      <c r="J28" s="12">
        <v>909744402</v>
      </c>
      <c r="K28" s="14">
        <v>909744402</v>
      </c>
      <c r="L28" s="14">
        <v>0</v>
      </c>
      <c r="M28" s="14">
        <v>0</v>
      </c>
      <c r="N28" s="14">
        <v>909744402</v>
      </c>
      <c r="O28" s="14">
        <v>0</v>
      </c>
      <c r="P28" s="14">
        <v>908652929</v>
      </c>
      <c r="Q28" s="12">
        <f>E28+F28+G28+H28+I28+J28+K28+L28+M28+N28+O28+P28</f>
        <v>5457374939</v>
      </c>
      <c r="R28" s="28"/>
      <c r="S28" s="29"/>
      <c r="T28" s="29"/>
    </row>
    <row r="29" spans="2:20" s="27" customFormat="1" ht="22.5" customHeight="1" outlineLevel="1">
      <c r="B29" s="15" t="s">
        <v>20</v>
      </c>
      <c r="C29" s="12">
        <v>9351347877</v>
      </c>
      <c r="D29" s="13"/>
      <c r="E29" s="12">
        <v>908687714</v>
      </c>
      <c r="F29" s="12">
        <v>669819178</v>
      </c>
      <c r="G29" s="12">
        <v>717943279</v>
      </c>
      <c r="H29" s="12">
        <v>676737205</v>
      </c>
      <c r="I29" s="12">
        <v>783539856</v>
      </c>
      <c r="J29" s="12">
        <v>796385080</v>
      </c>
      <c r="K29" s="14">
        <v>740498920</v>
      </c>
      <c r="L29" s="14">
        <v>648447531</v>
      </c>
      <c r="M29" s="14">
        <v>685722672</v>
      </c>
      <c r="N29" s="14">
        <v>941948539</v>
      </c>
      <c r="O29" s="14">
        <v>1047644067</v>
      </c>
      <c r="P29" s="14">
        <v>981824364.86</v>
      </c>
      <c r="Q29" s="12">
        <f>E29+F29+G29+H29+I29+J29+K29+L29+M29+N29+O29+P29</f>
        <v>9599198405.86</v>
      </c>
      <c r="R29" s="28"/>
      <c r="S29" s="29"/>
      <c r="T29" s="29"/>
    </row>
    <row r="30" spans="2:20" s="27" customFormat="1" ht="22.5" customHeight="1" outlineLevel="1">
      <c r="B30" s="15" t="s">
        <v>21</v>
      </c>
      <c r="C30" s="12">
        <f>SUM(C31:C32)</f>
        <v>4593139902</v>
      </c>
      <c r="D30" s="13"/>
      <c r="E30" s="12">
        <f aca="true" t="shared" si="6" ref="E30:Q30">SUM(E31:E32)</f>
        <v>459303774</v>
      </c>
      <c r="F30" s="12">
        <f t="shared" si="6"/>
        <v>459303774</v>
      </c>
      <c r="G30" s="12">
        <f t="shared" si="6"/>
        <v>459303774</v>
      </c>
      <c r="H30" s="12">
        <f t="shared" si="6"/>
        <v>459303774</v>
      </c>
      <c r="I30" s="12">
        <f t="shared" si="6"/>
        <v>459303774</v>
      </c>
      <c r="J30" s="12">
        <f t="shared" si="6"/>
        <v>459303774</v>
      </c>
      <c r="K30" s="14">
        <f aca="true" t="shared" si="7" ref="K30:P30">SUM(K31:K32)</f>
        <v>459303774</v>
      </c>
      <c r="L30" s="14">
        <f t="shared" si="7"/>
        <v>459303774</v>
      </c>
      <c r="M30" s="14">
        <f t="shared" si="7"/>
        <v>459303774</v>
      </c>
      <c r="N30" s="14">
        <f t="shared" si="7"/>
        <v>459303774</v>
      </c>
      <c r="O30" s="14">
        <f t="shared" si="7"/>
        <v>0</v>
      </c>
      <c r="P30" s="14">
        <f t="shared" si="7"/>
        <v>0</v>
      </c>
      <c r="Q30" s="12">
        <f t="shared" si="6"/>
        <v>4593037740</v>
      </c>
      <c r="R30" s="28"/>
      <c r="S30" s="29"/>
      <c r="T30" s="29"/>
    </row>
    <row r="31" spans="2:20" s="27" customFormat="1" ht="11.25" outlineLevel="1">
      <c r="B31" s="21" t="s">
        <v>15</v>
      </c>
      <c r="C31" s="12">
        <v>556755236</v>
      </c>
      <c r="D31" s="13"/>
      <c r="E31" s="12">
        <v>55674285</v>
      </c>
      <c r="F31" s="12">
        <v>55674285</v>
      </c>
      <c r="G31" s="12">
        <v>55674285</v>
      </c>
      <c r="H31" s="12">
        <v>55674285</v>
      </c>
      <c r="I31" s="12">
        <v>55674285</v>
      </c>
      <c r="J31" s="12">
        <v>55674285</v>
      </c>
      <c r="K31" s="14">
        <v>55674285</v>
      </c>
      <c r="L31" s="14">
        <v>55674285</v>
      </c>
      <c r="M31" s="14">
        <v>55674285</v>
      </c>
      <c r="N31" s="14">
        <v>55674287</v>
      </c>
      <c r="O31" s="14">
        <v>0</v>
      </c>
      <c r="P31" s="14">
        <v>0</v>
      </c>
      <c r="Q31" s="12">
        <f>E31+F31+G31+H31+I31+J31+K31+L31+M31+N31+O31+P31</f>
        <v>556742852</v>
      </c>
      <c r="R31" s="28"/>
      <c r="S31" s="29"/>
      <c r="T31" s="29"/>
    </row>
    <row r="32" spans="2:20" s="27" customFormat="1" ht="11.25" outlineLevel="1">
      <c r="B32" s="21" t="s">
        <v>16</v>
      </c>
      <c r="C32" s="12">
        <v>4036384666</v>
      </c>
      <c r="D32" s="13"/>
      <c r="E32" s="12">
        <v>403629489</v>
      </c>
      <c r="F32" s="12">
        <v>403629489</v>
      </c>
      <c r="G32" s="12">
        <v>403629489</v>
      </c>
      <c r="H32" s="12">
        <v>403629489</v>
      </c>
      <c r="I32" s="12">
        <v>403629489</v>
      </c>
      <c r="J32" s="12">
        <v>403629489</v>
      </c>
      <c r="K32" s="14">
        <v>403629489</v>
      </c>
      <c r="L32" s="14">
        <v>403629489</v>
      </c>
      <c r="M32" s="14">
        <v>403629489</v>
      </c>
      <c r="N32" s="14">
        <v>403629487</v>
      </c>
      <c r="O32" s="14">
        <v>0</v>
      </c>
      <c r="P32" s="14">
        <v>0</v>
      </c>
      <c r="Q32" s="12">
        <f>E32+F32+G32+H32+I32+J32+K32+L32+M32+N32+O32+P32</f>
        <v>4036294888</v>
      </c>
      <c r="R32" s="28"/>
      <c r="S32" s="29"/>
      <c r="T32" s="29"/>
    </row>
    <row r="33" spans="2:20" s="27" customFormat="1" ht="31.5" customHeight="1" outlineLevel="1">
      <c r="B33" s="15" t="s">
        <v>22</v>
      </c>
      <c r="C33" s="12">
        <v>9448704680</v>
      </c>
      <c r="D33" s="13"/>
      <c r="E33" s="12">
        <v>786826604</v>
      </c>
      <c r="F33" s="12">
        <v>786826604</v>
      </c>
      <c r="G33" s="12">
        <v>786826604</v>
      </c>
      <c r="H33" s="12">
        <v>786826604</v>
      </c>
      <c r="I33" s="12">
        <v>786826604</v>
      </c>
      <c r="J33" s="12">
        <v>786826604</v>
      </c>
      <c r="K33" s="14">
        <v>786826604</v>
      </c>
      <c r="L33" s="14">
        <v>786826604</v>
      </c>
      <c r="M33" s="14">
        <v>786826604</v>
      </c>
      <c r="N33" s="14">
        <v>786826604</v>
      </c>
      <c r="O33" s="14">
        <v>786826604</v>
      </c>
      <c r="P33" s="14">
        <v>786826603</v>
      </c>
      <c r="Q33" s="12">
        <f>E33+F33+G33+H33+I33+J33+K33+L33+M33+N33+O33+P33</f>
        <v>9441919247</v>
      </c>
      <c r="R33" s="28"/>
      <c r="S33" s="29"/>
      <c r="T33" s="29"/>
    </row>
    <row r="34" spans="2:20" s="27" customFormat="1" ht="11.25" outlineLevel="1">
      <c r="B34" s="11" t="s">
        <v>23</v>
      </c>
      <c r="C34" s="12">
        <f>SUM(C35:C38)</f>
        <v>2127369233</v>
      </c>
      <c r="D34" s="13"/>
      <c r="E34" s="12">
        <f aca="true" t="shared" si="8" ref="E34:J34">SUM(E35:E38)</f>
        <v>176135534</v>
      </c>
      <c r="F34" s="12">
        <f t="shared" si="8"/>
        <v>176135534</v>
      </c>
      <c r="G34" s="12">
        <f t="shared" si="8"/>
        <v>176135534</v>
      </c>
      <c r="H34" s="12">
        <f t="shared" si="8"/>
        <v>176135534</v>
      </c>
      <c r="I34" s="12">
        <f t="shared" si="8"/>
        <v>176135534</v>
      </c>
      <c r="J34" s="12">
        <f t="shared" si="8"/>
        <v>176135535</v>
      </c>
      <c r="K34" s="14">
        <f aca="true" t="shared" si="9" ref="K34:Q34">SUM(K35:K38)</f>
        <v>176135534</v>
      </c>
      <c r="L34" s="14">
        <f t="shared" si="9"/>
        <v>176135534</v>
      </c>
      <c r="M34" s="14">
        <f t="shared" si="9"/>
        <v>176135534</v>
      </c>
      <c r="N34" s="14">
        <f t="shared" si="9"/>
        <v>176135535</v>
      </c>
      <c r="O34" s="14">
        <f t="shared" si="9"/>
        <v>176135535</v>
      </c>
      <c r="P34" s="14">
        <f t="shared" si="9"/>
        <v>176135548</v>
      </c>
      <c r="Q34" s="14">
        <f t="shared" si="9"/>
        <v>2113626425</v>
      </c>
      <c r="R34" s="28"/>
      <c r="S34" s="29"/>
      <c r="T34" s="29"/>
    </row>
    <row r="35" spans="2:20" s="27" customFormat="1" ht="11.25" outlineLevel="1">
      <c r="B35" s="21" t="s">
        <v>24</v>
      </c>
      <c r="C35" s="12">
        <v>1109521446</v>
      </c>
      <c r="D35" s="13"/>
      <c r="E35" s="12">
        <v>93796305</v>
      </c>
      <c r="F35" s="12">
        <v>93796305</v>
      </c>
      <c r="G35" s="12">
        <v>93796305</v>
      </c>
      <c r="H35" s="12">
        <v>93796305</v>
      </c>
      <c r="I35" s="12">
        <v>93796305</v>
      </c>
      <c r="J35" s="12">
        <v>93796305</v>
      </c>
      <c r="K35" s="14">
        <v>93796305</v>
      </c>
      <c r="L35" s="14">
        <v>93796305</v>
      </c>
      <c r="M35" s="14">
        <v>93796305</v>
      </c>
      <c r="N35" s="14">
        <v>93796306</v>
      </c>
      <c r="O35" s="14">
        <v>93796306</v>
      </c>
      <c r="P35" s="14">
        <v>93796306</v>
      </c>
      <c r="Q35" s="12">
        <f>E35+F35+G35+H35+I35+J35+K35+L35+M35+N35+O35+P35</f>
        <v>1125555663</v>
      </c>
      <c r="R35" s="28"/>
      <c r="S35" s="29"/>
      <c r="T35" s="29"/>
    </row>
    <row r="36" spans="2:20" s="27" customFormat="1" ht="11.25" outlineLevel="1">
      <c r="B36" s="21" t="s">
        <v>25</v>
      </c>
      <c r="C36" s="12">
        <v>682229087</v>
      </c>
      <c r="D36" s="13"/>
      <c r="E36" s="12">
        <v>55719763</v>
      </c>
      <c r="F36" s="12">
        <v>55719763</v>
      </c>
      <c r="G36" s="12">
        <v>55719763</v>
      </c>
      <c r="H36" s="12">
        <v>55719763</v>
      </c>
      <c r="I36" s="12">
        <v>55719763</v>
      </c>
      <c r="J36" s="12">
        <v>55719763</v>
      </c>
      <c r="K36" s="14">
        <v>55719763</v>
      </c>
      <c r="L36" s="14">
        <v>55719763</v>
      </c>
      <c r="M36" s="14">
        <v>55719763</v>
      </c>
      <c r="N36" s="14">
        <v>55719763</v>
      </c>
      <c r="O36" s="14">
        <v>55719763</v>
      </c>
      <c r="P36" s="14">
        <f>'[1]TOTAL Diciembre'!$C$18+'[1]TOTAL Diciembre'!$C$21</f>
        <v>55719758</v>
      </c>
      <c r="Q36" s="12">
        <f>E36+F36+G36+H36+I36+J36+K36+L36+M36+N36+O36+P36</f>
        <v>668637151</v>
      </c>
      <c r="R36" s="28"/>
      <c r="S36" s="29"/>
      <c r="T36" s="29"/>
    </row>
    <row r="37" spans="2:20" s="27" customFormat="1" ht="11.25" outlineLevel="1">
      <c r="B37" s="21" t="s">
        <v>26</v>
      </c>
      <c r="C37" s="12">
        <v>248834609</v>
      </c>
      <c r="D37" s="13"/>
      <c r="E37" s="12">
        <v>19215833</v>
      </c>
      <c r="F37" s="12">
        <v>19215833</v>
      </c>
      <c r="G37" s="12">
        <v>19215833</v>
      </c>
      <c r="H37" s="12">
        <v>19215833</v>
      </c>
      <c r="I37" s="12">
        <v>19215833</v>
      </c>
      <c r="J37" s="12">
        <v>19215834</v>
      </c>
      <c r="K37" s="14">
        <v>19215834</v>
      </c>
      <c r="L37" s="14">
        <v>19215834</v>
      </c>
      <c r="M37" s="14">
        <v>19215834</v>
      </c>
      <c r="N37" s="14">
        <v>19215834</v>
      </c>
      <c r="O37" s="14">
        <v>19215834</v>
      </c>
      <c r="P37" s="14">
        <f>'[1]TOTAL Diciembre'!$C$20+'[1]TOTAL Diciembre'!$C$23</f>
        <v>19215844</v>
      </c>
      <c r="Q37" s="12">
        <f>E37+F37+G37+H37+I37+J37+K37+L37+M37+N37+O37+P37</f>
        <v>230590013</v>
      </c>
      <c r="R37" s="28"/>
      <c r="S37" s="29"/>
      <c r="T37" s="29"/>
    </row>
    <row r="38" spans="2:20" s="27" customFormat="1" ht="11.25" outlineLevel="1">
      <c r="B38" s="21" t="s">
        <v>27</v>
      </c>
      <c r="C38" s="12">
        <v>86784091</v>
      </c>
      <c r="D38" s="13"/>
      <c r="E38" s="12">
        <v>7403633</v>
      </c>
      <c r="F38" s="12">
        <v>7403633</v>
      </c>
      <c r="G38" s="12">
        <v>7403633</v>
      </c>
      <c r="H38" s="12">
        <v>7403633</v>
      </c>
      <c r="I38" s="12">
        <v>7403633</v>
      </c>
      <c r="J38" s="12">
        <v>7403633</v>
      </c>
      <c r="K38" s="14">
        <v>7403632</v>
      </c>
      <c r="L38" s="14">
        <v>7403632</v>
      </c>
      <c r="M38" s="14">
        <v>7403632</v>
      </c>
      <c r="N38" s="14">
        <v>7403632</v>
      </c>
      <c r="O38" s="14">
        <v>7403632</v>
      </c>
      <c r="P38" s="14">
        <f>'[1]TOTAL Diciembre'!$C$19+'[1]TOTAL Diciembre'!$C$22</f>
        <v>7403640</v>
      </c>
      <c r="Q38" s="12">
        <f>E38+F38+G38+H38+I38+J38+K38+L38+M38+N38+O38+P38</f>
        <v>88843598</v>
      </c>
      <c r="R38" s="28"/>
      <c r="S38" s="29"/>
      <c r="T38" s="29"/>
    </row>
    <row r="39" spans="2:20" s="27" customFormat="1" ht="21" customHeight="1" outlineLevel="1">
      <c r="B39" s="15" t="s">
        <v>28</v>
      </c>
      <c r="C39" s="12">
        <v>492292518</v>
      </c>
      <c r="D39" s="13"/>
      <c r="E39" s="12">
        <v>49532300</v>
      </c>
      <c r="F39" s="12">
        <v>49532300</v>
      </c>
      <c r="G39" s="12">
        <v>49532300</v>
      </c>
      <c r="H39" s="12">
        <v>49532300</v>
      </c>
      <c r="I39" s="12">
        <v>49532300</v>
      </c>
      <c r="J39" s="12">
        <v>49532300</v>
      </c>
      <c r="K39" s="14">
        <v>49532300</v>
      </c>
      <c r="L39" s="14">
        <v>49532300</v>
      </c>
      <c r="M39" s="14">
        <v>49532300</v>
      </c>
      <c r="N39" s="14">
        <v>49532302</v>
      </c>
      <c r="O39" s="14">
        <v>0</v>
      </c>
      <c r="P39" s="14">
        <v>0</v>
      </c>
      <c r="Q39" s="12">
        <f>E39+F39+G39+H39+I39+J39+K39+L39+M39+N39+O39+P39</f>
        <v>495323002</v>
      </c>
      <c r="R39" s="28"/>
      <c r="S39" s="29"/>
      <c r="T39" s="29"/>
    </row>
    <row r="40" spans="2:20" s="27" customFormat="1" ht="21" customHeight="1" outlineLevel="1">
      <c r="B40" s="15" t="s">
        <v>29</v>
      </c>
      <c r="C40" s="12">
        <f>SUM(C41:C42)</f>
        <v>723508462</v>
      </c>
      <c r="D40" s="13"/>
      <c r="E40" s="12">
        <f aca="true" t="shared" si="10" ref="E40:J40">SUM(E41:E42)</f>
        <v>77455939</v>
      </c>
      <c r="F40" s="12">
        <f t="shared" si="10"/>
        <v>53504037</v>
      </c>
      <c r="G40" s="12">
        <f t="shared" si="10"/>
        <v>53504037</v>
      </c>
      <c r="H40" s="12">
        <f t="shared" si="10"/>
        <v>53504037</v>
      </c>
      <c r="I40" s="12">
        <f t="shared" si="10"/>
        <v>53504037</v>
      </c>
      <c r="J40" s="12">
        <f t="shared" si="10"/>
        <v>53504037</v>
      </c>
      <c r="K40" s="14">
        <f aca="true" t="shared" si="11" ref="K40:P40">SUM(K41:K42)</f>
        <v>50956224</v>
      </c>
      <c r="L40" s="14">
        <f t="shared" si="11"/>
        <v>51572390</v>
      </c>
      <c r="M40" s="14">
        <f t="shared" si="11"/>
        <v>52951592</v>
      </c>
      <c r="N40" s="14">
        <f t="shared" si="11"/>
        <v>50956224</v>
      </c>
      <c r="O40" s="14">
        <f t="shared" si="11"/>
        <v>91855751</v>
      </c>
      <c r="P40" s="14">
        <f t="shared" si="11"/>
        <v>96203374.77000001</v>
      </c>
      <c r="Q40" s="12">
        <f>SUM(Q41)</f>
        <v>739471679.77</v>
      </c>
      <c r="R40" s="28"/>
      <c r="S40" s="29"/>
      <c r="T40" s="29"/>
    </row>
    <row r="41" spans="2:20" s="27" customFormat="1" ht="11.25" outlineLevel="1">
      <c r="B41" s="21" t="s">
        <v>30</v>
      </c>
      <c r="C41" s="12">
        <v>723508462</v>
      </c>
      <c r="D41" s="13"/>
      <c r="E41" s="12">
        <v>77455939</v>
      </c>
      <c r="F41" s="12">
        <v>53504037</v>
      </c>
      <c r="G41" s="12">
        <v>53504037</v>
      </c>
      <c r="H41" s="12">
        <v>53504037</v>
      </c>
      <c r="I41" s="12">
        <v>53504037</v>
      </c>
      <c r="J41" s="12">
        <v>53504037</v>
      </c>
      <c r="K41" s="14">
        <v>50956224</v>
      </c>
      <c r="L41" s="14">
        <v>51572390</v>
      </c>
      <c r="M41" s="14">
        <v>52951592</v>
      </c>
      <c r="N41" s="14">
        <v>50956224</v>
      </c>
      <c r="O41" s="14">
        <v>91855751</v>
      </c>
      <c r="P41" s="14">
        <f>'[1]TOTAL Diciembre'!$C$26</f>
        <v>96203374.77000001</v>
      </c>
      <c r="Q41" s="12">
        <f>E41+F41+G41+H41+I41+J41+K41+L41+M41+N41+O41+P41</f>
        <v>739471679.77</v>
      </c>
      <c r="R41" s="28"/>
      <c r="S41" s="29"/>
      <c r="T41" s="29"/>
    </row>
    <row r="42" spans="2:20" s="27" customFormat="1" ht="11.25" outlineLevel="1">
      <c r="B42" s="21" t="s">
        <v>31</v>
      </c>
      <c r="C42" s="12">
        <v>0</v>
      </c>
      <c r="D42" s="13"/>
      <c r="E42" s="12">
        <v>0</v>
      </c>
      <c r="F42" s="12">
        <v>0</v>
      </c>
      <c r="G42" s="12">
        <v>0</v>
      </c>
      <c r="H42" s="12">
        <v>0</v>
      </c>
      <c r="I42" s="12">
        <v>0</v>
      </c>
      <c r="J42" s="12">
        <v>0</v>
      </c>
      <c r="K42" s="14">
        <v>0</v>
      </c>
      <c r="L42" s="14">
        <v>0</v>
      </c>
      <c r="M42" s="14">
        <v>0</v>
      </c>
      <c r="N42" s="14">
        <v>0</v>
      </c>
      <c r="O42" s="14">
        <v>0</v>
      </c>
      <c r="P42" s="14">
        <v>0</v>
      </c>
      <c r="Q42" s="12">
        <f>E42+F42+G42+H42+I42+J42+K42+L42+M42+N42+O42+P42</f>
        <v>0</v>
      </c>
      <c r="R42" s="28"/>
      <c r="S42" s="29"/>
      <c r="T42" s="29"/>
    </row>
    <row r="43" spans="2:20" s="27" customFormat="1" ht="22.5" customHeight="1" outlineLevel="1" thickBot="1">
      <c r="B43" s="22" t="s">
        <v>32</v>
      </c>
      <c r="C43" s="23">
        <v>5445309625</v>
      </c>
      <c r="D43" s="13"/>
      <c r="E43" s="23">
        <v>454028371</v>
      </c>
      <c r="F43" s="23">
        <v>454028371</v>
      </c>
      <c r="G43" s="23">
        <v>454028371</v>
      </c>
      <c r="H43" s="23">
        <v>454028371</v>
      </c>
      <c r="I43" s="23">
        <v>454028371</v>
      </c>
      <c r="J43" s="23">
        <v>454028371</v>
      </c>
      <c r="K43" s="24">
        <v>454028371</v>
      </c>
      <c r="L43" s="24">
        <v>454028371</v>
      </c>
      <c r="M43" s="24">
        <v>454028371</v>
      </c>
      <c r="N43" s="24">
        <v>454028371</v>
      </c>
      <c r="O43" s="24">
        <v>454028371</v>
      </c>
      <c r="P43" s="24">
        <f>'[1]TOTAL Diciembre'!$C$28</f>
        <v>454028376</v>
      </c>
      <c r="Q43" s="23">
        <f>E43+F43+G43+H43+I43+J43+K43+L43+M43+N43+O43+P43</f>
        <v>5448340457</v>
      </c>
      <c r="R43" s="28"/>
      <c r="S43" s="29"/>
      <c r="T43" s="29"/>
    </row>
    <row r="44" spans="2:20" s="27" customFormat="1" ht="13.5" customHeight="1">
      <c r="B44" s="38" t="s">
        <v>33</v>
      </c>
      <c r="C44" s="38"/>
      <c r="D44" s="38"/>
      <c r="E44" s="38"/>
      <c r="F44" s="38"/>
      <c r="G44" s="38"/>
      <c r="H44" s="38"/>
      <c r="I44" s="38"/>
      <c r="J44" s="38"/>
      <c r="K44" s="38"/>
      <c r="L44" s="38"/>
      <c r="M44" s="38"/>
      <c r="N44" s="38"/>
      <c r="O44" s="38"/>
      <c r="P44" s="38"/>
      <c r="Q44" s="38"/>
      <c r="R44" s="28"/>
      <c r="S44" s="29"/>
      <c r="T44" s="29"/>
    </row>
    <row r="45" spans="2:20" s="27" customFormat="1" ht="13.5" customHeight="1">
      <c r="B45" s="25" t="s">
        <v>47</v>
      </c>
      <c r="C45" s="25"/>
      <c r="D45" s="25"/>
      <c r="E45" s="25"/>
      <c r="F45" s="25"/>
      <c r="G45" s="25"/>
      <c r="H45" s="25"/>
      <c r="I45" s="25"/>
      <c r="J45" s="25"/>
      <c r="K45" s="25"/>
      <c r="L45" s="25"/>
      <c r="M45" s="25"/>
      <c r="N45" s="25"/>
      <c r="O45" s="25"/>
      <c r="P45" s="25"/>
      <c r="Q45" s="25"/>
      <c r="R45" s="28"/>
      <c r="S45" s="29"/>
      <c r="T45" s="29"/>
    </row>
    <row r="46" spans="2:18" s="27" customFormat="1" ht="27.75" customHeight="1">
      <c r="B46" s="34" t="s">
        <v>51</v>
      </c>
      <c r="C46" s="34"/>
      <c r="D46" s="34"/>
      <c r="E46" s="34"/>
      <c r="F46" s="34"/>
      <c r="G46" s="34"/>
      <c r="H46" s="34"/>
      <c r="I46" s="34"/>
      <c r="J46" s="34"/>
      <c r="K46" s="34"/>
      <c r="L46" s="34"/>
      <c r="M46" s="34"/>
      <c r="N46" s="34"/>
      <c r="O46" s="34"/>
      <c r="P46" s="34"/>
      <c r="Q46" s="34"/>
      <c r="R46" s="28"/>
    </row>
    <row r="47" spans="2:18" s="27" customFormat="1" ht="16.5" customHeight="1">
      <c r="B47" s="34" t="s">
        <v>34</v>
      </c>
      <c r="C47" s="34"/>
      <c r="D47" s="34"/>
      <c r="E47" s="34"/>
      <c r="F47" s="34"/>
      <c r="G47" s="34"/>
      <c r="H47" s="34"/>
      <c r="I47" s="34"/>
      <c r="J47" s="34"/>
      <c r="K47" s="34"/>
      <c r="L47" s="34"/>
      <c r="M47" s="34"/>
      <c r="N47" s="34"/>
      <c r="O47" s="34"/>
      <c r="P47" s="34"/>
      <c r="Q47" s="34"/>
      <c r="R47" s="28"/>
    </row>
    <row r="48" spans="2:18" ht="15">
      <c r="B48" s="30"/>
      <c r="C48" s="30"/>
      <c r="D48" s="30"/>
      <c r="E48" s="30"/>
      <c r="F48" s="30"/>
      <c r="G48" s="30"/>
      <c r="H48" s="30"/>
      <c r="I48" s="30"/>
      <c r="J48" s="30"/>
      <c r="K48" s="30"/>
      <c r="L48" s="30"/>
      <c r="M48" s="30"/>
      <c r="N48" s="30"/>
      <c r="O48" s="30"/>
      <c r="P48" s="30"/>
      <c r="Q48" s="30"/>
      <c r="R48" s="31"/>
    </row>
    <row r="49" spans="2:17" ht="15">
      <c r="B49" s="30"/>
      <c r="C49" s="30"/>
      <c r="D49" s="30"/>
      <c r="E49" s="30"/>
      <c r="F49" s="30"/>
      <c r="G49" s="30"/>
      <c r="H49" s="30"/>
      <c r="I49" s="30"/>
      <c r="J49" s="30"/>
      <c r="K49" s="30"/>
      <c r="L49" s="30"/>
      <c r="M49" s="32"/>
      <c r="N49" s="32"/>
      <c r="O49" s="32"/>
      <c r="P49" s="32"/>
      <c r="Q49" s="30"/>
    </row>
    <row r="50" spans="2:17" ht="15">
      <c r="B50" s="30"/>
      <c r="C50" s="30"/>
      <c r="D50" s="30"/>
      <c r="E50" s="30"/>
      <c r="F50" s="30"/>
      <c r="G50" s="30"/>
      <c r="H50" s="30"/>
      <c r="I50" s="30"/>
      <c r="J50" s="30"/>
      <c r="K50" s="30"/>
      <c r="L50" s="30"/>
      <c r="M50" s="30"/>
      <c r="N50" s="30"/>
      <c r="O50" s="30"/>
      <c r="P50" s="30"/>
      <c r="Q50" s="30"/>
    </row>
    <row r="51" spans="2:17" ht="15">
      <c r="B51" s="30"/>
      <c r="C51" s="30"/>
      <c r="D51" s="30"/>
      <c r="E51" s="30"/>
      <c r="F51" s="30"/>
      <c r="G51" s="30"/>
      <c r="H51" s="30"/>
      <c r="I51" s="30"/>
      <c r="J51" s="30"/>
      <c r="K51" s="30"/>
      <c r="L51" s="30"/>
      <c r="M51" s="30"/>
      <c r="N51" s="30"/>
      <c r="O51" s="30"/>
      <c r="P51" s="30"/>
      <c r="Q51" s="30"/>
    </row>
    <row r="52" spans="2:17" ht="15">
      <c r="B52" s="33"/>
      <c r="C52" s="33"/>
      <c r="D52" s="33"/>
      <c r="E52" s="33"/>
      <c r="F52" s="33"/>
      <c r="G52" s="33"/>
      <c r="H52" s="33"/>
      <c r="I52" s="33"/>
      <c r="J52" s="33"/>
      <c r="K52" s="33"/>
      <c r="L52" s="33"/>
      <c r="M52" s="33"/>
      <c r="N52" s="33"/>
      <c r="O52" s="33"/>
      <c r="P52" s="33"/>
      <c r="Q52" s="33"/>
    </row>
    <row r="53" spans="2:17" ht="15">
      <c r="B53" s="33"/>
      <c r="C53" s="33"/>
      <c r="D53" s="33"/>
      <c r="E53" s="33"/>
      <c r="F53" s="33"/>
      <c r="G53" s="33"/>
      <c r="H53" s="33"/>
      <c r="I53" s="33"/>
      <c r="J53" s="33"/>
      <c r="K53" s="33"/>
      <c r="L53" s="33"/>
      <c r="M53" s="33"/>
      <c r="N53" s="33"/>
      <c r="O53" s="33"/>
      <c r="P53" s="33"/>
      <c r="Q53" s="33"/>
    </row>
    <row r="54" spans="2:17" ht="15">
      <c r="B54" s="33"/>
      <c r="C54" s="33"/>
      <c r="D54" s="33"/>
      <c r="E54" s="33"/>
      <c r="F54" s="33"/>
      <c r="G54" s="33"/>
      <c r="H54" s="33"/>
      <c r="I54" s="33"/>
      <c r="J54" s="33"/>
      <c r="K54" s="33"/>
      <c r="L54" s="33"/>
      <c r="M54" s="33"/>
      <c r="N54" s="33"/>
      <c r="O54" s="33"/>
      <c r="P54" s="33"/>
      <c r="Q54" s="33"/>
    </row>
  </sheetData>
  <sheetProtection/>
  <mergeCells count="24">
    <mergeCell ref="B6:Q6"/>
    <mergeCell ref="K9:K11"/>
    <mergeCell ref="B44:Q44"/>
    <mergeCell ref="B46:Q46"/>
    <mergeCell ref="B1:Q1"/>
    <mergeCell ref="B2:Q2"/>
    <mergeCell ref="B3:Q3"/>
    <mergeCell ref="B4:Q4"/>
    <mergeCell ref="B5:Q5"/>
    <mergeCell ref="G9:G11"/>
    <mergeCell ref="C9:C11"/>
    <mergeCell ref="P9:P11"/>
    <mergeCell ref="N9:N11"/>
    <mergeCell ref="M9:M11"/>
    <mergeCell ref="B47:Q47"/>
    <mergeCell ref="I9:I11"/>
    <mergeCell ref="J9:J11"/>
    <mergeCell ref="Q9:Q11"/>
    <mergeCell ref="B9:B11"/>
    <mergeCell ref="L9:L11"/>
    <mergeCell ref="O9:O11"/>
    <mergeCell ref="H9:H11"/>
    <mergeCell ref="E9:E11"/>
    <mergeCell ref="F9:F11"/>
  </mergeCells>
  <conditionalFormatting sqref="D10:D11 B12:B45 C9:D9 C12:Q12 C13:J43 Q13:Q33 Q35:Q43 R9:IV47">
    <cfRule type="cellIs" priority="21" dxfId="12" operator="lessThan" stopIfTrue="1">
      <formula>0</formula>
    </cfRule>
  </conditionalFormatting>
  <conditionalFormatting sqref="B47">
    <cfRule type="cellIs" priority="12" dxfId="12" operator="lessThan" stopIfTrue="1">
      <formula>0</formula>
    </cfRule>
  </conditionalFormatting>
  <conditionalFormatting sqref="B46">
    <cfRule type="cellIs" priority="10" dxfId="12" operator="lessThan" stopIfTrue="1">
      <formula>0</formula>
    </cfRule>
  </conditionalFormatting>
  <conditionalFormatting sqref="K23:L23 K13:P22">
    <cfRule type="cellIs" priority="9" dxfId="12" operator="lessThan" stopIfTrue="1">
      <formula>0</formula>
    </cfRule>
  </conditionalFormatting>
  <conditionalFormatting sqref="K24:L43">
    <cfRule type="cellIs" priority="8" dxfId="12" operator="lessThan" stopIfTrue="1">
      <formula>0</formula>
    </cfRule>
  </conditionalFormatting>
  <conditionalFormatting sqref="M23">
    <cfRule type="cellIs" priority="7" dxfId="12" operator="lessThan" stopIfTrue="1">
      <formula>0</formula>
    </cfRule>
  </conditionalFormatting>
  <conditionalFormatting sqref="M24:M43">
    <cfRule type="cellIs" priority="6" dxfId="12" operator="lessThan" stopIfTrue="1">
      <formula>0</formula>
    </cfRule>
  </conditionalFormatting>
  <conditionalFormatting sqref="N23">
    <cfRule type="cellIs" priority="5" dxfId="12" operator="lessThan" stopIfTrue="1">
      <formula>0</formula>
    </cfRule>
  </conditionalFormatting>
  <conditionalFormatting sqref="N24:N43">
    <cfRule type="cellIs" priority="4" dxfId="12" operator="lessThan" stopIfTrue="1">
      <formula>0</formula>
    </cfRule>
  </conditionalFormatting>
  <conditionalFormatting sqref="O23:P23">
    <cfRule type="cellIs" priority="3" dxfId="12" operator="lessThan" stopIfTrue="1">
      <formula>0</formula>
    </cfRule>
  </conditionalFormatting>
  <conditionalFormatting sqref="O24:P43">
    <cfRule type="cellIs" priority="2" dxfId="12" operator="lessThan" stopIfTrue="1">
      <formula>0</formula>
    </cfRule>
  </conditionalFormatting>
  <conditionalFormatting sqref="Q34">
    <cfRule type="cellIs" priority="1" dxfId="12" operator="lessThan" stopIfTrue="1">
      <formula>0</formula>
    </cfRule>
  </conditionalFormatting>
  <printOptions/>
  <pageMargins left="0.7" right="0.7" top="0.75" bottom="0.75" header="0.3" footer="0.3"/>
  <pageSetup horizontalDpi="600" verticalDpi="600" orientation="landscape" scale="56" r:id="rId2"/>
  <ignoredErrors>
    <ignoredError sqref="C25:D25 Q24 C39:K41 C38:J38 C37:I37 C26:K36 C24:K24" formulaRange="1"/>
    <ignoredError sqref="Q40 Q30" formula="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BECERRIL</dc:creator>
  <cp:keywords/>
  <dc:description/>
  <cp:lastModifiedBy>Adriana Becerril</cp:lastModifiedBy>
  <cp:lastPrinted>2018-01-02T19:25:54Z</cp:lastPrinted>
  <dcterms:created xsi:type="dcterms:W3CDTF">2017-07-04T15:25:44Z</dcterms:created>
  <dcterms:modified xsi:type="dcterms:W3CDTF">2018-01-08T18:07:04Z</dcterms:modified>
  <cp:category/>
  <cp:version/>
  <cp:contentType/>
  <cp:contentStatus/>
</cp:coreProperties>
</file>